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<sst xmlns="http://schemas.openxmlformats.org/spreadsheetml/2006/main" count="2856" uniqueCount="2076">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</sst>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-36784</v>
      </c>
      <c r="M116" s="1097"/>
      <c r="N116" s="1134">
        <f>+ROUND(+G116+J116+L116,0)</f>
        <v>-36784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-36784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-36784</v>
      </c>
      <c r="M118" s="1097"/>
      <c r="N118" s="1211">
        <f>+ROUND(+SUM(N116:N117),0)</f>
        <v>-36784</v>
      </c>
      <c r="O118" s="1099"/>
      <c r="P118" s="1209">
        <f>+ROUND(+SUM(P116:P117),0)</f>
        <v>0</v>
      </c>
      <c r="Q118" s="1210">
        <f>+ROUND(+SUM(Q116:Q117),0)</f>
        <v>-36784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-36784</v>
      </c>
      <c r="M120" s="1097"/>
      <c r="N120" s="1236">
        <f>+ROUND(N106+N110+N114+N118,0)</f>
        <v>-36784</v>
      </c>
      <c r="O120" s="1099"/>
      <c r="P120" s="1282">
        <f>+ROUND(P106+P110+P114+P118,0)</f>
        <v>0</v>
      </c>
      <c r="Q120" s="1235">
        <f>+ROUND(Q106+Q110+Q114+Q118,0)</f>
        <v>-36784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282958</v>
      </c>
      <c r="M129" s="1097"/>
      <c r="N129" s="1111">
        <f>+ROUND(+G129+J129+L129,0)</f>
        <v>282958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282958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246174</v>
      </c>
      <c r="M131" s="1097"/>
      <c r="N131" s="1123">
        <f>+ROUND(+G131+J131+L131,0)</f>
        <v>246174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246174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-36784</v>
      </c>
      <c r="M132" s="1097"/>
      <c r="N132" s="1298">
        <f>+ROUND(+N131-N129-N130,0)</f>
        <v>-36784</v>
      </c>
      <c r="O132" s="1099"/>
      <c r="P132" s="1296">
        <f>+ROUND(+P131-P129-P130,0)</f>
        <v>0</v>
      </c>
      <c r="Q132" s="1297">
        <f>+ROUND(+Q131-Q129-Q130,0)</f>
        <v>-36784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-36784</v>
      </c>
      <c r="G86" s="908">
        <f>+G87+G88</f>
        <v>0</v>
      </c>
      <c r="H86" s="909">
        <f>+H87+H88</f>
        <v>-36784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-36784</v>
      </c>
      <c r="G88" s="966">
        <f>+OTCHET!I523+OTCHET!I526+OTCHET!I546</f>
        <v>0</v>
      </c>
      <c r="H88" s="967">
        <f>+OTCHET!J523+OTCHET!J526+OTCHET!J546</f>
        <v>-36784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282958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282958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-246174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-246174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43373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-36784</v>
      </c>
      <c r="K546" s="583">
        <f t="shared" si="132"/>
        <v>0</v>
      </c>
      <c r="L546" s="580">
        <f t="shared" si="132"/>
        <v>-36784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-36784</v>
      </c>
      <c r="K548" s="599">
        <v>0</v>
      </c>
      <c r="L548" s="1387">
        <f t="shared" si="121"/>
        <v>-36784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36784</v>
      </c>
      <c r="K568" s="583">
        <f t="shared" si="133"/>
        <v>0</v>
      </c>
      <c r="L568" s="580">
        <f t="shared" si="133"/>
        <v>36784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282958</v>
      </c>
      <c r="K569" s="586">
        <v>0</v>
      </c>
      <c r="L569" s="1381">
        <f t="shared" si="121"/>
        <v>282958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-241456</v>
      </c>
      <c r="K575" s="1655">
        <v>0</v>
      </c>
      <c r="L575" s="1395">
        <f t="shared" si="134"/>
        <v>-241456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>
        <v>-4718</v>
      </c>
      <c r="K579" s="587">
        <v>0</v>
      </c>
      <c r="L579" s="1382">
        <f t="shared" si="134"/>
        <v>-4718</v>
      </c>
      <c r="M579" s="7">
        <f t="shared" si="127"/>
        <v>1</v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  <c r="N620" s="8"/>
    </row>
    <row r="621" spans="2:14" ht="15.75">
      <c r="B621" s="1831" t="str">
        <f>$B$7</f>
        <v>ОТЧЕТНИ ДАННИ ПО ЕБК ЗА СМЕТКИТЕ ЗА ЧУЖДИ СРЕДСТВА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  <c r="N622" s="8"/>
    </row>
    <row r="623" spans="2:14" ht="15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43373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  <c r="N627" s="8"/>
    </row>
    <row r="628" spans="2:14" ht="15.75">
      <c r="B628" s="237"/>
      <c r="C628" s="238"/>
      <c r="D628" s="124" t="s">
        <v>901</v>
      </c>
      <c r="E628" s="239">
        <f>$E$15</f>
        <v>33</v>
      </c>
      <c r="F628" s="415" t="str">
        <f>$F$15</f>
        <v>Чужди средства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  <c r="N629" s="8"/>
    </row>
    <row r="630" spans="2:14" ht="15.75">
      <c r="B630" s="248"/>
      <c r="C630" s="249"/>
      <c r="D630" s="250" t="s">
        <v>721</v>
      </c>
      <c r="E630" s="1770" t="s">
        <v>2049</v>
      </c>
      <c r="F630" s="1771"/>
      <c r="G630" s="1771"/>
      <c r="H630" s="1772"/>
      <c r="I630" s="1779" t="s">
        <v>2050</v>
      </c>
      <c r="J630" s="1780"/>
      <c r="K630" s="1780"/>
      <c r="L630" s="1781"/>
      <c r="M630" s="7">
        <f>(IF($E753&lt;&gt;0,$M$2,IF($L753&lt;&gt;0,$M$2,"")))</f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  <c r="N633" s="8"/>
    </row>
    <row r="634" spans="2:14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  <c r="N634" s="8"/>
    </row>
    <row r="635" spans="2:14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  <c r="N636" s="8"/>
    </row>
    <row r="637" spans="2:14" ht="15.75">
      <c r="B637" s="273">
        <v>100</v>
      </c>
      <c r="C637" s="1799" t="s">
        <v>753</v>
      </c>
      <c r="D637" s="1800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>(IF($E726&lt;&gt;0,$M$2,IF($L726&lt;&gt;0,$M$2,"")))</f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0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0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</c>
      <c r="N753" s="73" t="str">
        <f>LEFT(C634,1)</f>
        <v>1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2018-03-26T07:39:08Z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